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hstglobal-my.sharepoint.com/personal/morten_dragseth_nhst_com/Documents/Dokumenter/NISK/"/>
    </mc:Choice>
  </mc:AlternateContent>
  <xr:revisionPtr revIDLastSave="65" documentId="8_{A9D93424-65D5-4999-9FF7-D1E663D326A5}" xr6:coauthVersionLast="47" xr6:coauthVersionMax="47" xr10:uidLastSave="{7B48C461-574B-4C89-8553-05DF7419F520}"/>
  <bookViews>
    <workbookView xWindow="-30828" yWindow="-108" windowWidth="30936" windowHeight="16776" xr2:uid="{00000000-000D-0000-FFFF-FFFF00000000}"/>
  </bookViews>
  <sheets>
    <sheet name="BUD 2024" sheetId="1" r:id="rId1"/>
    <sheet name="INNTEKTER" sheetId="4" state="hidden" r:id="rId2"/>
    <sheet name="VAREKOSTNADER" sheetId="2" state="hidden" r:id="rId3"/>
    <sheet name="DRIFTSKOSTNADER" sheetId="3" state="hidden" r:id="rId4"/>
  </sheets>
  <calcPr calcId="191029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9" i="1" l="1"/>
  <c r="B28" i="1"/>
  <c r="B19" i="1"/>
  <c r="B18" i="1"/>
  <c r="D34" i="2"/>
  <c r="B34" i="1"/>
  <c r="B27" i="1"/>
  <c r="B26" i="1"/>
  <c r="B16" i="1"/>
  <c r="D30" i="2"/>
  <c r="D29" i="2"/>
  <c r="D31" i="2" s="1"/>
  <c r="D11" i="4"/>
  <c r="D10" i="4"/>
  <c r="B15" i="1"/>
  <c r="B10" i="3"/>
  <c r="D27" i="2"/>
  <c r="D26" i="2"/>
  <c r="B14" i="1"/>
  <c r="D9" i="4"/>
  <c r="C17" i="2"/>
  <c r="D28" i="2" l="1"/>
  <c r="B25" i="1" s="1"/>
  <c r="D41" i="1"/>
  <c r="B5" i="3"/>
  <c r="B35" i="1" s="1"/>
  <c r="B33" i="1"/>
  <c r="B36" i="1"/>
  <c r="B37" i="1" l="1"/>
  <c r="D37" i="1" s="1"/>
  <c r="D24" i="2"/>
  <c r="B24" i="1" s="1"/>
  <c r="D19" i="2"/>
  <c r="C31" i="1"/>
  <c r="D17" i="2"/>
  <c r="B22" i="1" s="1"/>
  <c r="D12" i="2"/>
  <c r="D4" i="2"/>
  <c r="D10" i="2" s="1"/>
  <c r="D18" i="2"/>
  <c r="D11" i="2"/>
  <c r="B10" i="1"/>
  <c r="D8" i="4"/>
  <c r="B13" i="1" s="1"/>
  <c r="D7" i="4"/>
  <c r="B12" i="1" s="1"/>
  <c r="D6" i="4"/>
  <c r="B11" i="1" s="1"/>
  <c r="D5" i="4"/>
  <c r="D4" i="4"/>
  <c r="B9" i="1" s="1"/>
  <c r="D19" i="1" l="1"/>
  <c r="B20" i="1"/>
  <c r="D21" i="2"/>
  <c r="B23" i="1" s="1"/>
  <c r="C32" i="1"/>
  <c r="C39" i="1"/>
  <c r="D16" i="2"/>
  <c r="B21" i="1" s="1"/>
  <c r="D29" i="1" l="1"/>
  <c r="C40" i="1"/>
  <c r="C42" i="1"/>
  <c r="C43" i="1" s="1"/>
  <c r="B31" i="1" l="1"/>
  <c r="B32" i="1" s="1"/>
  <c r="D31" i="1" l="1"/>
  <c r="B39" i="1"/>
  <c r="D39" i="1" l="1"/>
  <c r="B42" i="1"/>
  <c r="D42" i="1" s="1"/>
  <c r="B40" i="1"/>
  <c r="B4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Dagfinn Elstad</author>
  </authors>
  <commentList>
    <comment ref="C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Dagfinn Elstad:</t>
        </r>
        <r>
          <rPr>
            <sz val="9"/>
            <color indexed="81"/>
            <rFont val="Tahoma"/>
            <family val="2"/>
          </rPr>
          <t xml:space="preserve">
NKK - kostnad i 2020 var (2.396/40) = 58 kr per hund</t>
        </r>
      </text>
    </comment>
    <comment ref="D7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Dagfinn Elstad:</t>
        </r>
        <r>
          <rPr>
            <sz val="9"/>
            <color indexed="81"/>
            <rFont val="Tahoma"/>
            <family val="2"/>
          </rPr>
          <t xml:space="preserve">
Kjøregodtgjørelse + blomster</t>
        </r>
      </text>
    </comment>
    <comment ref="D8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Dagfinn Elstad:</t>
        </r>
        <r>
          <rPr>
            <sz val="9"/>
            <color indexed="81"/>
            <rFont val="Tahoma"/>
            <family val="2"/>
          </rPr>
          <t xml:space="preserve">
Kjøregodtgjørelse + blomster</t>
        </r>
      </text>
    </comment>
  </commentList>
</comments>
</file>

<file path=xl/sharedStrings.xml><?xml version="1.0" encoding="utf-8"?>
<sst xmlns="http://schemas.openxmlformats.org/spreadsheetml/2006/main" count="101" uniqueCount="91">
  <si>
    <t>INNTEKTER</t>
  </si>
  <si>
    <t>SUM INNTEKTER</t>
  </si>
  <si>
    <t>SUM VAREKOSTNADER</t>
  </si>
  <si>
    <t>SUM DRIFTSKOSTNADER</t>
  </si>
  <si>
    <t>DRIFTSRESULTAT</t>
  </si>
  <si>
    <t>BUDSJETT</t>
  </si>
  <si>
    <t>REGNSKAP</t>
  </si>
  <si>
    <t>BRUTTOMARGIN</t>
  </si>
  <si>
    <t>BTO MARGIN %</t>
  </si>
  <si>
    <t>Dressurkurs</t>
  </si>
  <si>
    <t>Utstilling</t>
  </si>
  <si>
    <t>Utstillingskurs</t>
  </si>
  <si>
    <t>Fasancup</t>
  </si>
  <si>
    <t>Apportbevisprøver</t>
  </si>
  <si>
    <t>Varekostnader utstilling</t>
  </si>
  <si>
    <t>Varekostnader dressurkurs</t>
  </si>
  <si>
    <t>Varkostnader utstillingskurs</t>
  </si>
  <si>
    <t>Varekostnader Fasancup</t>
  </si>
  <si>
    <t>Varekostnader apportbevisprøver</t>
  </si>
  <si>
    <t>Inntekter utstilling</t>
  </si>
  <si>
    <t>Inntekter dressurkurs</t>
  </si>
  <si>
    <t>Inntekter utstillingskurs</t>
  </si>
  <si>
    <t>Inntekter Fasancup</t>
  </si>
  <si>
    <t>Ïnntekter apportbevisprøver</t>
  </si>
  <si>
    <t>Andre driftsinntekter</t>
  </si>
  <si>
    <t>Andre driftskostnader</t>
  </si>
  <si>
    <t>Resultatmargin %</t>
  </si>
  <si>
    <t>Leie av Nordre Lindeberg gård</t>
  </si>
  <si>
    <t>Kostnader til skriver</t>
  </si>
  <si>
    <t>Lisenser til software (Dropbox)</t>
  </si>
  <si>
    <t>Netto finans</t>
  </si>
  <si>
    <t>ÅRSRESULTAT</t>
  </si>
  <si>
    <t>RESULTATMARGIN %</t>
  </si>
  <si>
    <t>ANTALL HUNDER</t>
  </si>
  <si>
    <t>PRIS</t>
  </si>
  <si>
    <t>INNTEKT</t>
  </si>
  <si>
    <t>AVVIK</t>
  </si>
  <si>
    <t xml:space="preserve"> </t>
  </si>
  <si>
    <t>ÅR 2021</t>
  </si>
  <si>
    <t>VAREKOSTNADER NISK AVD. 1</t>
  </si>
  <si>
    <t>VAREKOSTNAD</t>
  </si>
  <si>
    <t>ENHETSKOSTNAD</t>
  </si>
  <si>
    <t>Ole Johnny Del II</t>
  </si>
  <si>
    <t>Ole Johnny Del III</t>
  </si>
  <si>
    <t>SUM DRESSURKURS</t>
  </si>
  <si>
    <t>Honorar Cato Jonassen</t>
  </si>
  <si>
    <t>-</t>
  </si>
  <si>
    <t>Vinnerdekken x 3</t>
  </si>
  <si>
    <t>Terrengleie + fugl</t>
  </si>
  <si>
    <t>SUM FASANCUP</t>
  </si>
  <si>
    <t>Avgift til NKK</t>
  </si>
  <si>
    <t>Kostnader ringsekretær</t>
  </si>
  <si>
    <t>SUM UTSTILLING</t>
  </si>
  <si>
    <t>Overnatting + blomster til dommer</t>
  </si>
  <si>
    <t>Kjøregodtgjørelse for dommer (-e)</t>
  </si>
  <si>
    <t>Blomster + vin til dommer</t>
  </si>
  <si>
    <t>Andre kostnader</t>
  </si>
  <si>
    <t>SUM APPORTBEVISPRØVER</t>
  </si>
  <si>
    <t>Premier og diplomer</t>
  </si>
  <si>
    <t>Kjøregodtgjørelse for instruktør</t>
  </si>
  <si>
    <t>Leie av Nordre Lindeberg Gård</t>
  </si>
  <si>
    <t>Lisenser Dropbox</t>
  </si>
  <si>
    <t>Blomster og vin til avgåtte styremedlemmer</t>
  </si>
  <si>
    <t>Diverse andre kostnader</t>
  </si>
  <si>
    <t>SUM DIVERSE KOSTNADER</t>
  </si>
  <si>
    <t>DRIFTSKOSTNADER NISK AVD. 1</t>
  </si>
  <si>
    <t>Premier til årets hunder</t>
  </si>
  <si>
    <t>Premier årets hunder</t>
  </si>
  <si>
    <t>refusjon fra Nisk</t>
  </si>
  <si>
    <t>Bergsjøstølen</t>
  </si>
  <si>
    <t>Inntekter Bergsjøstølen</t>
  </si>
  <si>
    <t>Varekostnad Bergsjøstølen</t>
  </si>
  <si>
    <t>hensyntatt at vi nok får dekket 7.000 fra Nisk</t>
  </si>
  <si>
    <t xml:space="preserve">rom/mat </t>
  </si>
  <si>
    <t>kjøregodtgjørelse</t>
  </si>
  <si>
    <t>Kostnader camp villmark</t>
  </si>
  <si>
    <t xml:space="preserve">Inntekter Ålen </t>
  </si>
  <si>
    <t xml:space="preserve">Ålen </t>
  </si>
  <si>
    <t>Blomster og vin diverse</t>
  </si>
  <si>
    <t>Skytekveld</t>
  </si>
  <si>
    <t>Sum Ålen (estimat)</t>
  </si>
  <si>
    <t>Sum Bergsjøstølen (estimat)</t>
  </si>
  <si>
    <t>INNTEKTER NISK AVD.OSLO</t>
  </si>
  <si>
    <t>Varekostnad Ålen</t>
  </si>
  <si>
    <t>Varekostnad skytekveld</t>
  </si>
  <si>
    <t xml:space="preserve">ÅRSBUDSJETT 2024 FOR NISK AVDELING Oslo, Akershus, Østfold </t>
  </si>
  <si>
    <t xml:space="preserve">Årsmøte, utstilling, </t>
  </si>
  <si>
    <t>Foredrag</t>
  </si>
  <si>
    <t>Kostnad Foredrag/kurs</t>
  </si>
  <si>
    <t>Foredrag/kurs</t>
  </si>
  <si>
    <t>FOREDRAG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</si>
</sst>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5426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0" fontId="3" fillId="0" borderId="9" xfId="0" applyFont="1" applyBorder="1"/>
    <xf numFmtId="0" fontId="5" fillId="2" borderId="7" xfId="0" applyFont="1" applyFill="1" applyBorder="1"/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/>
    <xf numFmtId="0" fontId="5" fillId="2" borderId="8" xfId="0" applyFont="1" applyFill="1" applyBorder="1" applyAlignment="1">
      <alignment horizontal="center"/>
    </xf>
    <xf numFmtId="0" fontId="5" fillId="2" borderId="1" xfId="0" applyFont="1" applyFill="1" applyBorder="1"/>
    <xf numFmtId="0" fontId="5" fillId="0" borderId="7" xfId="0" applyFont="1" applyBorder="1"/>
    <xf numFmtId="3" fontId="3" fillId="0" borderId="9" xfId="0" applyNumberFormat="1" applyFont="1" applyBorder="1"/>
    <xf numFmtId="3" fontId="5" fillId="2" borderId="1" xfId="0" applyNumberFormat="1" applyFont="1" applyFill="1" applyBorder="1"/>
    <xf numFmtId="3" fontId="5" fillId="0" borderId="7" xfId="0" applyNumberFormat="1" applyFont="1" applyBorder="1"/>
    <xf numFmtId="3" fontId="0" fillId="0" borderId="0" xfId="0" applyNumberFormat="1"/>
    <xf numFmtId="3" fontId="5" fillId="3" borderId="1" xfId="0" applyNumberFormat="1" applyFont="1" applyFill="1" applyBorder="1"/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0" fillId="0" borderId="11" xfId="0" applyBorder="1"/>
    <xf numFmtId="3" fontId="0" fillId="0" borderId="12" xfId="0" applyNumberFormat="1" applyBorder="1"/>
    <xf numFmtId="0" fontId="6" fillId="0" borderId="0" xfId="0" applyFont="1"/>
    <xf numFmtId="3" fontId="0" fillId="0" borderId="9" xfId="0" applyNumberFormat="1" applyBorder="1"/>
    <xf numFmtId="3" fontId="0" fillId="0" borderId="8" xfId="0" applyNumberFormat="1" applyBorder="1"/>
    <xf numFmtId="3" fontId="0" fillId="0" borderId="12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0" fillId="0" borderId="1" xfId="0" applyNumberFormat="1" applyBorder="1"/>
    <xf numFmtId="3" fontId="0" fillId="0" borderId="7" xfId="0" applyNumberFormat="1" applyBorder="1"/>
    <xf numFmtId="3" fontId="0" fillId="0" borderId="3" xfId="0" applyNumberFormat="1" applyBorder="1" applyAlignment="1">
      <alignment horizontal="right"/>
    </xf>
    <xf numFmtId="0" fontId="5" fillId="4" borderId="7" xfId="0" applyFont="1" applyFill="1" applyBorder="1"/>
    <xf numFmtId="3" fontId="5" fillId="3" borderId="7" xfId="0" applyNumberFormat="1" applyFont="1" applyFill="1" applyBorder="1"/>
    <xf numFmtId="9" fontId="5" fillId="3" borderId="8" xfId="1" applyFont="1" applyFill="1" applyBorder="1"/>
    <xf numFmtId="3" fontId="5" fillId="3" borderId="8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3" fontId="2" fillId="0" borderId="1" xfId="0" applyNumberFormat="1" applyFont="1" applyBorder="1"/>
    <xf numFmtId="0" fontId="2" fillId="0" borderId="13" xfId="0" applyFont="1" applyBorder="1"/>
    <xf numFmtId="0" fontId="2" fillId="0" borderId="10" xfId="0" applyFont="1" applyBorder="1"/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9" fillId="3" borderId="15" xfId="0" applyFont="1" applyFill="1" applyBorder="1"/>
    <xf numFmtId="0" fontId="9" fillId="3" borderId="16" xfId="0" applyFont="1" applyFill="1" applyBorder="1"/>
    <xf numFmtId="3" fontId="9" fillId="3" borderId="14" xfId="0" applyNumberFormat="1" applyFont="1" applyFill="1" applyBorder="1"/>
    <xf numFmtId="3" fontId="0" fillId="0" borderId="9" xfId="0" applyNumberFormat="1" applyBorder="1" applyAlignment="1">
      <alignment horizontal="right"/>
    </xf>
    <xf numFmtId="0" fontId="10" fillId="0" borderId="0" xfId="0" applyFont="1"/>
    <xf numFmtId="0" fontId="0" fillId="0" borderId="5" xfId="0" applyBorder="1"/>
    <xf numFmtId="3" fontId="2" fillId="0" borderId="10" xfId="0" applyNumberFormat="1" applyFont="1" applyBorder="1"/>
    <xf numFmtId="3" fontId="2" fillId="0" borderId="3" xfId="0" applyNumberFormat="1" applyFont="1" applyBorder="1"/>
    <xf numFmtId="3" fontId="2" fillId="0" borderId="12" xfId="0" applyNumberFormat="1" applyFont="1" applyBorder="1"/>
    <xf numFmtId="3" fontId="2" fillId="0" borderId="6" xfId="0" applyNumberFormat="1" applyFont="1" applyBorder="1"/>
    <xf numFmtId="0" fontId="3" fillId="0" borderId="8" xfId="0" applyFont="1" applyBorder="1"/>
    <xf numFmtId="0" fontId="3" fillId="0" borderId="6" xfId="0" applyFont="1" applyBorder="1"/>
    <xf numFmtId="3" fontId="5" fillId="3" borderId="2" xfId="0" applyNumberFormat="1" applyFont="1" applyFill="1" applyBorder="1"/>
    <xf numFmtId="3" fontId="5" fillId="3" borderId="3" xfId="0" applyNumberFormat="1" applyFont="1" applyFill="1" applyBorder="1"/>
    <xf numFmtId="9" fontId="5" fillId="3" borderId="4" xfId="1" applyFont="1" applyFill="1" applyBorder="1"/>
    <xf numFmtId="3" fontId="5" fillId="3" borderId="6" xfId="0" applyNumberFormat="1" applyFont="1" applyFill="1" applyBorder="1" applyAlignment="1">
      <alignment horizontal="center"/>
    </xf>
    <xf numFmtId="9" fontId="12" fillId="0" borderId="1" xfId="1" applyFont="1" applyFill="1" applyBorder="1"/>
    <xf numFmtId="0" fontId="12" fillId="0" borderId="8" xfId="0" applyFont="1" applyBorder="1"/>
    <xf numFmtId="0" fontId="12" fillId="0" borderId="1" xfId="0" applyFont="1" applyBorder="1"/>
    <xf numFmtId="0" fontId="11" fillId="0" borderId="1" xfId="0" applyFont="1" applyBorder="1"/>
    <xf numFmtId="3" fontId="5" fillId="4" borderId="3" xfId="0" applyNumberFormat="1" applyFont="1" applyFill="1" applyBorder="1"/>
    <xf numFmtId="3" fontId="5" fillId="2" borderId="10" xfId="0" applyNumberFormat="1" applyFont="1" applyFill="1" applyBorder="1"/>
    <xf numFmtId="9" fontId="12" fillId="0" borderId="10" xfId="1" applyFont="1" applyFill="1" applyBorder="1"/>
    <xf numFmtId="0" fontId="2" fillId="0" borderId="0" xfId="0" applyFont="1"/>
    <xf numFmtId="164" fontId="2" fillId="0" borderId="0" xfId="2" applyNumberFormat="1" applyFont="1" applyBorder="1"/>
    <xf numFmtId="164" fontId="2" fillId="0" borderId="6" xfId="2" applyNumberFormat="1" applyFont="1" applyBorder="1"/>
    <xf numFmtId="0" fontId="2" fillId="0" borderId="9" xfId="0" applyFont="1" applyBorder="1"/>
    <xf numFmtId="0" fontId="0" fillId="0" borderId="9" xfId="0" applyFill="1" applyBorder="1"/>
  </cellXfs>
  <cellStyles count="3">
    <cellStyle name="Komma" xfId="2" builtinId="3"/>
    <cellStyle name="Normal" xfId="0" builtinId="0"/>
    <cellStyle name="Prosent" xfId="1" builtinId="5"/>
  </cellStyles>
  <dxfs count="0"/>
  <tableStyles count="0" defaultTableStyle="TableStyleMedium2" defaultPivotStyle="PivotStyleLight16"/>
  <colors>
    <mruColors>
      <color rgb="FFFFFFCC"/>
      <color rgb="FF005426"/>
      <color rgb="FF00A44A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76200</xdr:rowOff>
    </xdr:from>
    <xdr:to>
      <xdr:col>0</xdr:col>
      <xdr:colOff>923925</xdr:colOff>
      <xdr:row>5</xdr:row>
      <xdr:rowOff>104775</xdr:rowOff>
    </xdr:to>
    <xdr:pic>
      <xdr:nvPicPr>
        <xdr:cNvPr id="2" name="Bilde 1" descr="http://nisk.custompublish.com/getfile.php/614809.1148.dqeuqxtwqf/%C2%A8NISK%20LOGO_120x120.jpg?force=1&amp;3&amp;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71475"/>
          <a:ext cx="790575" cy="790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"/>
  <sheetViews>
    <sheetView showGridLines="0" tabSelected="1" topLeftCell="A8" workbookViewId="0">
      <selection activeCell="J26" sqref="J26"/>
    </sheetView>
  </sheetViews>
  <sheetFormatPr baseColWidth="10" defaultRowHeight="14.4" x14ac:dyDescent="0.3"/>
  <cols>
    <col min="1" max="1" width="38.44140625" customWidth="1"/>
    <col min="2" max="2" width="15.5546875" customWidth="1"/>
    <col min="3" max="3" width="13.44140625" hidden="1" customWidth="1"/>
    <col min="4" max="4" width="0" hidden="1" customWidth="1"/>
  </cols>
  <sheetData>
    <row r="1" spans="1:5" ht="23.4" x14ac:dyDescent="0.45">
      <c r="A1" s="1" t="s">
        <v>85</v>
      </c>
    </row>
    <row r="7" spans="1:5" ht="18" x14ac:dyDescent="0.35">
      <c r="A7" s="8"/>
      <c r="B7" s="9" t="s">
        <v>5</v>
      </c>
      <c r="C7" s="19" t="s">
        <v>6</v>
      </c>
      <c r="D7" s="19"/>
    </row>
    <row r="8" spans="1:5" ht="18" x14ac:dyDescent="0.35">
      <c r="A8" s="10" t="s">
        <v>0</v>
      </c>
      <c r="B8" s="11">
        <v>2024</v>
      </c>
      <c r="C8" s="20">
        <v>2019</v>
      </c>
      <c r="D8" s="20" t="s">
        <v>36</v>
      </c>
      <c r="E8" t="s">
        <v>37</v>
      </c>
    </row>
    <row r="9" spans="1:5" ht="18" x14ac:dyDescent="0.35">
      <c r="A9" s="7" t="s">
        <v>19</v>
      </c>
      <c r="B9" s="14">
        <f>INNTEKTER!D4</f>
        <v>16600</v>
      </c>
      <c r="C9" s="3"/>
      <c r="D9" s="3"/>
    </row>
    <row r="10" spans="1:5" ht="18" x14ac:dyDescent="0.35">
      <c r="A10" s="7" t="s">
        <v>20</v>
      </c>
      <c r="B10" s="14">
        <f>INNTEKTER!D5</f>
        <v>19200</v>
      </c>
      <c r="C10" s="5"/>
      <c r="D10" s="5"/>
    </row>
    <row r="11" spans="1:5" ht="18" x14ac:dyDescent="0.35">
      <c r="A11" s="7" t="s">
        <v>21</v>
      </c>
      <c r="B11" s="14">
        <f>INNTEKTER!D6</f>
        <v>3000</v>
      </c>
      <c r="C11" s="5"/>
      <c r="D11" s="5"/>
    </row>
    <row r="12" spans="1:5" ht="18" x14ac:dyDescent="0.35">
      <c r="A12" s="7" t="s">
        <v>22</v>
      </c>
      <c r="B12" s="14">
        <f>INNTEKTER!D7</f>
        <v>60000</v>
      </c>
      <c r="C12" s="5"/>
      <c r="D12" s="5"/>
    </row>
    <row r="13" spans="1:5" ht="18" x14ac:dyDescent="0.35">
      <c r="A13" s="7" t="s">
        <v>23</v>
      </c>
      <c r="B13" s="14">
        <f>INNTEKTER!D8</f>
        <v>1500</v>
      </c>
      <c r="C13" s="5"/>
      <c r="D13" s="5"/>
    </row>
    <row r="14" spans="1:5" ht="18" x14ac:dyDescent="0.35">
      <c r="A14" s="7" t="s">
        <v>70</v>
      </c>
      <c r="B14" s="14">
        <f>+INNTEKTER!D9</f>
        <v>63840</v>
      </c>
      <c r="C14" s="5"/>
      <c r="D14" s="5"/>
    </row>
    <row r="15" spans="1:5" ht="18" x14ac:dyDescent="0.35">
      <c r="A15" s="7" t="s">
        <v>76</v>
      </c>
      <c r="B15" s="14">
        <f>+INNTEKTER!D10</f>
        <v>63840</v>
      </c>
      <c r="C15" s="5"/>
      <c r="D15" s="5"/>
    </row>
    <row r="16" spans="1:5" ht="18" x14ac:dyDescent="0.35">
      <c r="A16" s="7" t="s">
        <v>79</v>
      </c>
      <c r="B16" s="14">
        <f>+INNTEKTER!D11</f>
        <v>8750</v>
      </c>
      <c r="C16" s="5"/>
      <c r="D16" s="5"/>
    </row>
    <row r="17" spans="1:6" ht="18" hidden="1" x14ac:dyDescent="0.35">
      <c r="A17" s="7" t="s">
        <v>24</v>
      </c>
      <c r="B17" s="14">
        <v>0</v>
      </c>
      <c r="C17" s="4"/>
      <c r="D17" s="5"/>
    </row>
    <row r="18" spans="1:6" ht="18" x14ac:dyDescent="0.35">
      <c r="A18" s="7" t="s">
        <v>89</v>
      </c>
      <c r="B18" s="14">
        <f>+INNTEKTER!D12</f>
        <v>8000</v>
      </c>
      <c r="C18" s="4"/>
      <c r="D18" s="5"/>
    </row>
    <row r="19" spans="1:6" ht="18" x14ac:dyDescent="0.35">
      <c r="A19" s="12" t="s">
        <v>1</v>
      </c>
      <c r="B19" s="15">
        <f>SUM(B9:B18)</f>
        <v>244730</v>
      </c>
      <c r="C19" s="18">
        <v>67715</v>
      </c>
      <c r="D19" s="18">
        <f>B19-C19</f>
        <v>177015</v>
      </c>
    </row>
    <row r="20" spans="1:6" ht="18" x14ac:dyDescent="0.35">
      <c r="A20" s="7" t="s">
        <v>14</v>
      </c>
      <c r="B20" s="14">
        <f>VAREKOSTNADER!D10</f>
        <v>9800</v>
      </c>
      <c r="C20" s="3"/>
      <c r="D20" s="3"/>
    </row>
    <row r="21" spans="1:6" ht="18" x14ac:dyDescent="0.35">
      <c r="A21" s="7" t="s">
        <v>15</v>
      </c>
      <c r="B21" s="14">
        <f>VAREKOSTNADER!D16</f>
        <v>15100</v>
      </c>
      <c r="C21" s="5"/>
      <c r="D21" s="5"/>
    </row>
    <row r="22" spans="1:6" ht="18" x14ac:dyDescent="0.35">
      <c r="A22" s="7" t="s">
        <v>16</v>
      </c>
      <c r="B22" s="14">
        <f>VAREKOSTNADER!D17</f>
        <v>1000</v>
      </c>
      <c r="C22" s="5"/>
      <c r="D22" s="5"/>
    </row>
    <row r="23" spans="1:6" ht="18" x14ac:dyDescent="0.35">
      <c r="A23" s="7" t="s">
        <v>17</v>
      </c>
      <c r="B23" s="14">
        <f>VAREKOSTNADER!D21</f>
        <v>54500</v>
      </c>
      <c r="C23" s="5"/>
      <c r="D23" s="5"/>
      <c r="F23" t="s">
        <v>72</v>
      </c>
    </row>
    <row r="24" spans="1:6" ht="18" x14ac:dyDescent="0.35">
      <c r="A24" s="7" t="s">
        <v>18</v>
      </c>
      <c r="B24" s="14">
        <f>VAREKOSTNADER!D24</f>
        <v>1600</v>
      </c>
      <c r="C24" s="5"/>
      <c r="D24" s="5"/>
    </row>
    <row r="25" spans="1:6" ht="18" x14ac:dyDescent="0.35">
      <c r="A25" s="7" t="s">
        <v>71</v>
      </c>
      <c r="B25" s="14">
        <f>+VAREKOSTNADER!D28</f>
        <v>67746.559999999998</v>
      </c>
      <c r="C25" s="5"/>
      <c r="D25" s="5"/>
    </row>
    <row r="26" spans="1:6" ht="18" x14ac:dyDescent="0.35">
      <c r="A26" s="7" t="s">
        <v>83</v>
      </c>
      <c r="B26" s="14">
        <f>+VAREKOSTNADER!D31</f>
        <v>67746.559999999998</v>
      </c>
      <c r="C26" s="4"/>
      <c r="D26" s="4"/>
    </row>
    <row r="27" spans="1:6" ht="18" x14ac:dyDescent="0.35">
      <c r="A27" s="7" t="s">
        <v>84</v>
      </c>
      <c r="B27" s="14">
        <f>+VAREKOSTNADER!D32</f>
        <v>9000</v>
      </c>
      <c r="C27" s="4"/>
      <c r="D27" s="4"/>
    </row>
    <row r="28" spans="1:6" ht="18" x14ac:dyDescent="0.35">
      <c r="A28" s="7" t="s">
        <v>88</v>
      </c>
      <c r="B28" s="14">
        <f>+VAREKOSTNADER!D33</f>
        <v>8000</v>
      </c>
      <c r="C28" s="4"/>
      <c r="D28" s="4"/>
    </row>
    <row r="29" spans="1:6" ht="18" x14ac:dyDescent="0.35">
      <c r="A29" s="12" t="s">
        <v>2</v>
      </c>
      <c r="B29" s="15">
        <f>SUM(B20:B28)</f>
        <v>234493.12</v>
      </c>
      <c r="C29" s="18">
        <v>48172</v>
      </c>
      <c r="D29" s="18">
        <f>B29-C29</f>
        <v>186321.12</v>
      </c>
    </row>
    <row r="30" spans="1:6" ht="10.050000000000001" customHeight="1" x14ac:dyDescent="0.35">
      <c r="A30" s="13"/>
      <c r="B30" s="16"/>
      <c r="C30" s="6"/>
      <c r="D30" s="6"/>
    </row>
    <row r="31" spans="1:6" ht="18" x14ac:dyDescent="0.35">
      <c r="A31" s="34" t="s">
        <v>7</v>
      </c>
      <c r="B31" s="65">
        <f>B19-B29</f>
        <v>10236.880000000005</v>
      </c>
      <c r="C31" s="35">
        <f>C19-C29</f>
        <v>19543</v>
      </c>
      <c r="D31" s="35">
        <f>B31-C31</f>
        <v>-9306.1199999999953</v>
      </c>
    </row>
    <row r="32" spans="1:6" ht="18" hidden="1" x14ac:dyDescent="0.35">
      <c r="A32" s="64" t="s">
        <v>8</v>
      </c>
      <c r="B32" s="61">
        <f>B31/B19</f>
        <v>4.1829281248723101E-2</v>
      </c>
      <c r="C32" s="36">
        <f>C31/C19</f>
        <v>0.28860666026729676</v>
      </c>
      <c r="D32" s="37" t="s">
        <v>46</v>
      </c>
    </row>
    <row r="33" spans="1:6" ht="18" x14ac:dyDescent="0.35">
      <c r="A33" s="7" t="s">
        <v>27</v>
      </c>
      <c r="B33" s="14">
        <f>DRIFTSKOSTNADER!B3</f>
        <v>5000</v>
      </c>
      <c r="C33" s="3"/>
      <c r="D33" s="3"/>
      <c r="F33" t="s">
        <v>86</v>
      </c>
    </row>
    <row r="34" spans="1:6" ht="18" x14ac:dyDescent="0.35">
      <c r="A34" s="7" t="s">
        <v>29</v>
      </c>
      <c r="B34" s="14">
        <f>+DRIFTSKOSTNADER!B4</f>
        <v>5000</v>
      </c>
      <c r="C34" s="5"/>
      <c r="D34" s="5"/>
    </row>
    <row r="35" spans="1:6" ht="18" x14ac:dyDescent="0.35">
      <c r="A35" s="7" t="s">
        <v>67</v>
      </c>
      <c r="B35" s="14">
        <f>DRIFTSKOSTNADER!B5</f>
        <v>1800</v>
      </c>
      <c r="C35" s="5"/>
      <c r="D35" s="5"/>
    </row>
    <row r="36" spans="1:6" ht="18" x14ac:dyDescent="0.35">
      <c r="A36" s="7" t="s">
        <v>25</v>
      </c>
      <c r="B36" s="14">
        <f>DRIFTSKOSTNADER!B10</f>
        <v>1500</v>
      </c>
      <c r="C36" s="4"/>
      <c r="D36" s="4"/>
    </row>
    <row r="37" spans="1:6" ht="18" x14ac:dyDescent="0.35">
      <c r="A37" s="12" t="s">
        <v>3</v>
      </c>
      <c r="B37" s="15">
        <f>SUM(B33:B36)</f>
        <v>13300</v>
      </c>
      <c r="C37" s="35">
        <v>12192</v>
      </c>
      <c r="D37" s="35">
        <f>B37-C37</f>
        <v>1108</v>
      </c>
    </row>
    <row r="38" spans="1:6" ht="10.050000000000001" customHeight="1" x14ac:dyDescent="0.35">
      <c r="A38" s="7"/>
      <c r="B38" s="14"/>
      <c r="C38" s="6"/>
      <c r="D38" s="6"/>
    </row>
    <row r="39" spans="1:6" ht="18" x14ac:dyDescent="0.35">
      <c r="A39" s="34" t="s">
        <v>4</v>
      </c>
      <c r="B39" s="65">
        <f>B31-B37</f>
        <v>-3063.1199999999953</v>
      </c>
      <c r="C39" s="57">
        <f>C31-C37</f>
        <v>7351</v>
      </c>
      <c r="D39" s="58">
        <f>B39-C39</f>
        <v>-10414.119999999995</v>
      </c>
    </row>
    <row r="40" spans="1:6" ht="18" hidden="1" x14ac:dyDescent="0.35">
      <c r="A40" s="62" t="s">
        <v>26</v>
      </c>
      <c r="B40" s="61">
        <f>B39/B19</f>
        <v>-1.2516324112286991E-2</v>
      </c>
      <c r="C40" s="59">
        <f>C39/C19</f>
        <v>0.10855792660414974</v>
      </c>
      <c r="D40" s="60" t="s">
        <v>46</v>
      </c>
    </row>
    <row r="41" spans="1:6" ht="18" x14ac:dyDescent="0.35">
      <c r="A41" s="55" t="s">
        <v>30</v>
      </c>
      <c r="B41" s="56">
        <v>400</v>
      </c>
      <c r="C41" s="56">
        <v>418</v>
      </c>
      <c r="D41" s="56">
        <f>B41-C41</f>
        <v>-18</v>
      </c>
    </row>
    <row r="42" spans="1:6" ht="18" x14ac:dyDescent="0.35">
      <c r="A42" s="12" t="s">
        <v>31</v>
      </c>
      <c r="B42" s="66">
        <f>B39+B41</f>
        <v>-2663.1199999999953</v>
      </c>
      <c r="C42" s="57">
        <f>C39-C41</f>
        <v>6933</v>
      </c>
      <c r="D42" s="58">
        <f>B42-C42</f>
        <v>-9596.1199999999953</v>
      </c>
    </row>
    <row r="43" spans="1:6" ht="18" hidden="1" x14ac:dyDescent="0.35">
      <c r="A43" s="63" t="s">
        <v>32</v>
      </c>
      <c r="B43" s="67">
        <f>B42/B19</f>
        <v>-1.088186981571526E-2</v>
      </c>
      <c r="C43" s="59">
        <f>C42/C19</f>
        <v>0.1023849959388614</v>
      </c>
      <c r="D43" s="60" t="s">
        <v>46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1"/>
  <sheetViews>
    <sheetView showGridLines="0" workbookViewId="0">
      <selection activeCell="A13" sqref="A13"/>
    </sheetView>
  </sheetViews>
  <sheetFormatPr baseColWidth="10" defaultRowHeight="14.4" x14ac:dyDescent="0.3"/>
  <cols>
    <col min="1" max="1" width="26.44140625" customWidth="1"/>
    <col min="2" max="2" width="18.5546875" customWidth="1"/>
  </cols>
  <sheetData>
    <row r="1" spans="1:4" ht="21" x14ac:dyDescent="0.4">
      <c r="A1" s="23" t="s">
        <v>82</v>
      </c>
    </row>
    <row r="3" spans="1:4" x14ac:dyDescent="0.3">
      <c r="A3" s="28" t="s">
        <v>38</v>
      </c>
      <c r="B3" s="29" t="s">
        <v>33</v>
      </c>
      <c r="C3" s="29" t="s">
        <v>34</v>
      </c>
      <c r="D3" s="30" t="s">
        <v>35</v>
      </c>
    </row>
    <row r="4" spans="1:4" x14ac:dyDescent="0.3">
      <c r="A4" s="5" t="s">
        <v>10</v>
      </c>
      <c r="B4" s="24">
        <v>40</v>
      </c>
      <c r="C4" s="24">
        <v>415</v>
      </c>
      <c r="D4" s="26">
        <f t="shared" ref="D4:D9" si="0">B4*C4</f>
        <v>16600</v>
      </c>
    </row>
    <row r="5" spans="1:4" x14ac:dyDescent="0.3">
      <c r="A5" s="5" t="s">
        <v>9</v>
      </c>
      <c r="B5" s="24">
        <v>8</v>
      </c>
      <c r="C5" s="24">
        <v>2400</v>
      </c>
      <c r="D5" s="26">
        <f t="shared" si="0"/>
        <v>19200</v>
      </c>
    </row>
    <row r="6" spans="1:4" x14ac:dyDescent="0.3">
      <c r="A6" s="5" t="s">
        <v>11</v>
      </c>
      <c r="B6" s="24">
        <v>10</v>
      </c>
      <c r="C6" s="24">
        <v>300</v>
      </c>
      <c r="D6" s="26">
        <f t="shared" si="0"/>
        <v>3000</v>
      </c>
    </row>
    <row r="7" spans="1:4" x14ac:dyDescent="0.3">
      <c r="A7" s="5" t="s">
        <v>12</v>
      </c>
      <c r="B7" s="24">
        <v>20</v>
      </c>
      <c r="C7" s="24">
        <v>3000</v>
      </c>
      <c r="D7" s="26">
        <f t="shared" si="0"/>
        <v>60000</v>
      </c>
    </row>
    <row r="8" spans="1:4" x14ac:dyDescent="0.3">
      <c r="A8" s="4" t="s">
        <v>13</v>
      </c>
      <c r="B8" s="25">
        <v>10</v>
      </c>
      <c r="C8" s="25">
        <v>150</v>
      </c>
      <c r="D8" s="27">
        <f t="shared" si="0"/>
        <v>1500</v>
      </c>
    </row>
    <row r="9" spans="1:4" x14ac:dyDescent="0.3">
      <c r="A9" s="5" t="s">
        <v>69</v>
      </c>
      <c r="B9" s="17">
        <v>16</v>
      </c>
      <c r="C9" s="17">
        <v>3990</v>
      </c>
      <c r="D9" s="17">
        <f t="shared" si="0"/>
        <v>63840</v>
      </c>
    </row>
    <row r="10" spans="1:4" x14ac:dyDescent="0.3">
      <c r="A10" s="5" t="s">
        <v>77</v>
      </c>
      <c r="B10" s="17">
        <v>16</v>
      </c>
      <c r="C10" s="17">
        <v>3990</v>
      </c>
      <c r="D10" s="17">
        <f t="shared" ref="D10:D11" si="1">B10*C10</f>
        <v>63840</v>
      </c>
    </row>
    <row r="11" spans="1:4" x14ac:dyDescent="0.3">
      <c r="A11" s="5" t="s">
        <v>79</v>
      </c>
      <c r="B11" s="17">
        <v>25</v>
      </c>
      <c r="C11" s="17">
        <v>350</v>
      </c>
      <c r="D11" s="17">
        <f t="shared" si="1"/>
        <v>8750</v>
      </c>
    </row>
    <row r="12" spans="1:4" x14ac:dyDescent="0.3">
      <c r="A12" s="72" t="s">
        <v>87</v>
      </c>
      <c r="B12" s="17"/>
      <c r="C12" s="17"/>
      <c r="D12" s="17">
        <v>8000</v>
      </c>
    </row>
    <row r="13" spans="1:4" x14ac:dyDescent="0.3">
      <c r="B13" s="17"/>
      <c r="C13" s="17"/>
      <c r="D13" s="17"/>
    </row>
    <row r="14" spans="1:4" x14ac:dyDescent="0.3">
      <c r="B14" s="17"/>
      <c r="C14" s="17"/>
      <c r="D14" s="17"/>
    </row>
    <row r="15" spans="1:4" x14ac:dyDescent="0.3">
      <c r="B15" s="17"/>
      <c r="C15" s="17"/>
      <c r="D15" s="17"/>
    </row>
    <row r="16" spans="1:4" x14ac:dyDescent="0.3">
      <c r="B16" s="17"/>
      <c r="C16" s="17"/>
      <c r="D16" s="17"/>
    </row>
    <row r="17" spans="2:4" x14ac:dyDescent="0.3">
      <c r="B17" s="17"/>
      <c r="C17" s="17"/>
      <c r="D17" s="17"/>
    </row>
    <row r="18" spans="2:4" x14ac:dyDescent="0.3">
      <c r="B18" s="17"/>
      <c r="C18" s="17"/>
      <c r="D18" s="17"/>
    </row>
    <row r="19" spans="2:4" x14ac:dyDescent="0.3">
      <c r="B19" s="17"/>
      <c r="C19" s="17"/>
      <c r="D19" s="17"/>
    </row>
    <row r="20" spans="2:4" x14ac:dyDescent="0.3">
      <c r="B20" s="17"/>
      <c r="C20" s="17"/>
      <c r="D20" s="17"/>
    </row>
    <row r="21" spans="2:4" x14ac:dyDescent="0.3">
      <c r="B21" s="17"/>
      <c r="C21" s="17"/>
      <c r="D21" s="17"/>
    </row>
    <row r="22" spans="2:4" x14ac:dyDescent="0.3">
      <c r="B22" s="17"/>
      <c r="C22" s="17"/>
      <c r="D22" s="17"/>
    </row>
    <row r="23" spans="2:4" x14ac:dyDescent="0.3">
      <c r="B23" s="17"/>
      <c r="C23" s="17"/>
      <c r="D23" s="17"/>
    </row>
    <row r="24" spans="2:4" x14ac:dyDescent="0.3">
      <c r="B24" s="17"/>
      <c r="C24" s="17"/>
      <c r="D24" s="17"/>
    </row>
    <row r="25" spans="2:4" x14ac:dyDescent="0.3">
      <c r="B25" s="17"/>
      <c r="C25" s="17"/>
      <c r="D25" s="17"/>
    </row>
    <row r="26" spans="2:4" x14ac:dyDescent="0.3">
      <c r="B26" s="17"/>
      <c r="C26" s="17"/>
      <c r="D26" s="17"/>
    </row>
    <row r="27" spans="2:4" x14ac:dyDescent="0.3">
      <c r="B27" s="17"/>
      <c r="C27" s="17"/>
      <c r="D27" s="17"/>
    </row>
    <row r="28" spans="2:4" x14ac:dyDescent="0.3">
      <c r="B28" s="17"/>
      <c r="C28" s="17"/>
      <c r="D28" s="17"/>
    </row>
    <row r="29" spans="2:4" x14ac:dyDescent="0.3">
      <c r="B29" s="17"/>
      <c r="C29" s="17"/>
      <c r="D29" s="17"/>
    </row>
    <row r="30" spans="2:4" x14ac:dyDescent="0.3">
      <c r="B30" s="17"/>
      <c r="C30" s="17"/>
      <c r="D30" s="17"/>
    </row>
    <row r="31" spans="2:4" x14ac:dyDescent="0.3">
      <c r="B31" s="17"/>
      <c r="C31" s="17"/>
      <c r="D31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4"/>
  <sheetViews>
    <sheetView showGridLines="0" topLeftCell="A25" workbookViewId="0">
      <selection activeCell="D35" sqref="D35"/>
    </sheetView>
  </sheetViews>
  <sheetFormatPr baseColWidth="10" defaultRowHeight="14.4" x14ac:dyDescent="0.3"/>
  <cols>
    <col min="1" max="1" width="32.77734375" customWidth="1"/>
    <col min="2" max="2" width="17" customWidth="1"/>
    <col min="3" max="3" width="17.5546875" customWidth="1"/>
    <col min="4" max="4" width="14.5546875" customWidth="1"/>
  </cols>
  <sheetData>
    <row r="1" spans="1:4" ht="21" x14ac:dyDescent="0.4">
      <c r="A1" s="23" t="s">
        <v>39</v>
      </c>
    </row>
    <row r="3" spans="1:4" x14ac:dyDescent="0.3">
      <c r="A3" s="42">
        <v>2024</v>
      </c>
      <c r="B3" s="43" t="s">
        <v>33</v>
      </c>
      <c r="C3" s="43" t="s">
        <v>41</v>
      </c>
      <c r="D3" s="44" t="s">
        <v>40</v>
      </c>
    </row>
    <row r="4" spans="1:4" x14ac:dyDescent="0.3">
      <c r="A4" s="5" t="s">
        <v>50</v>
      </c>
      <c r="B4" s="24">
        <v>40</v>
      </c>
      <c r="C4" s="24">
        <v>45</v>
      </c>
      <c r="D4" s="26">
        <f>B4*C4</f>
        <v>1800</v>
      </c>
    </row>
    <row r="5" spans="1:4" x14ac:dyDescent="0.3">
      <c r="A5" s="5" t="s">
        <v>53</v>
      </c>
      <c r="B5" s="24"/>
      <c r="C5" s="24"/>
      <c r="D5" s="26">
        <v>1500</v>
      </c>
    </row>
    <row r="6" spans="1:4" x14ac:dyDescent="0.3">
      <c r="A6" s="5" t="s">
        <v>54</v>
      </c>
      <c r="B6" s="24"/>
      <c r="C6" s="24"/>
      <c r="D6" s="26">
        <v>2000</v>
      </c>
    </row>
    <row r="7" spans="1:4" x14ac:dyDescent="0.3">
      <c r="A7" s="5" t="s">
        <v>28</v>
      </c>
      <c r="B7" s="24"/>
      <c r="C7" s="24"/>
      <c r="D7" s="26">
        <v>1500</v>
      </c>
    </row>
    <row r="8" spans="1:4" x14ac:dyDescent="0.3">
      <c r="A8" s="5" t="s">
        <v>51</v>
      </c>
      <c r="B8" s="24"/>
      <c r="C8" s="24"/>
      <c r="D8" s="26">
        <v>1000</v>
      </c>
    </row>
    <row r="9" spans="1:4" x14ac:dyDescent="0.3">
      <c r="A9" s="5" t="s">
        <v>58</v>
      </c>
      <c r="B9" s="24"/>
      <c r="C9" s="24"/>
      <c r="D9" s="26">
        <v>2000</v>
      </c>
    </row>
    <row r="10" spans="1:4" x14ac:dyDescent="0.3">
      <c r="A10" s="28" t="s">
        <v>52</v>
      </c>
      <c r="B10" s="39"/>
      <c r="C10" s="39"/>
      <c r="D10" s="38">
        <f>SUM(D4:D9)</f>
        <v>9800</v>
      </c>
    </row>
    <row r="11" spans="1:4" x14ac:dyDescent="0.3">
      <c r="A11" s="3" t="s">
        <v>42</v>
      </c>
      <c r="B11" s="32">
        <v>11</v>
      </c>
      <c r="C11" s="32">
        <v>500</v>
      </c>
      <c r="D11" s="33">
        <f>B11*C11</f>
        <v>5500</v>
      </c>
    </row>
    <row r="12" spans="1:4" x14ac:dyDescent="0.3">
      <c r="A12" s="5" t="s">
        <v>43</v>
      </c>
      <c r="B12" s="24">
        <v>11</v>
      </c>
      <c r="C12" s="24">
        <v>500</v>
      </c>
      <c r="D12" s="26">
        <f>B12*C12</f>
        <v>5500</v>
      </c>
    </row>
    <row r="13" spans="1:4" x14ac:dyDescent="0.3">
      <c r="A13" s="5" t="s">
        <v>45</v>
      </c>
      <c r="B13" s="24"/>
      <c r="C13" s="24"/>
      <c r="D13" s="26">
        <v>2000</v>
      </c>
    </row>
    <row r="14" spans="1:4" x14ac:dyDescent="0.3">
      <c r="A14" s="5" t="s">
        <v>78</v>
      </c>
      <c r="B14" s="24"/>
      <c r="C14" s="24"/>
      <c r="D14" s="48">
        <v>1000</v>
      </c>
    </row>
    <row r="15" spans="1:4" x14ac:dyDescent="0.3">
      <c r="A15" s="5" t="s">
        <v>59</v>
      </c>
      <c r="B15" s="24"/>
      <c r="C15" s="24"/>
      <c r="D15" s="26">
        <v>1100</v>
      </c>
    </row>
    <row r="16" spans="1:4" x14ac:dyDescent="0.3">
      <c r="A16" s="28" t="s">
        <v>44</v>
      </c>
      <c r="B16" s="39"/>
      <c r="C16" s="39"/>
      <c r="D16" s="38">
        <f>SUM(D11:D15)</f>
        <v>15100</v>
      </c>
    </row>
    <row r="17" spans="1:6" x14ac:dyDescent="0.3">
      <c r="A17" s="28" t="s">
        <v>11</v>
      </c>
      <c r="B17" s="31">
        <v>10</v>
      </c>
      <c r="C17" s="31">
        <f>1000/B17</f>
        <v>100</v>
      </c>
      <c r="D17" s="38">
        <f>B17*C17</f>
        <v>1000</v>
      </c>
    </row>
    <row r="18" spans="1:6" x14ac:dyDescent="0.3">
      <c r="A18" s="5" t="s">
        <v>48</v>
      </c>
      <c r="B18" s="24">
        <v>20</v>
      </c>
      <c r="C18" s="24">
        <v>3000</v>
      </c>
      <c r="D18" s="26">
        <f>B18*C18</f>
        <v>60000</v>
      </c>
    </row>
    <row r="19" spans="1:6" x14ac:dyDescent="0.3">
      <c r="A19" s="5" t="s">
        <v>47</v>
      </c>
      <c r="B19" s="24">
        <v>3</v>
      </c>
      <c r="C19" s="24">
        <v>500</v>
      </c>
      <c r="D19" s="26">
        <f>B19*C19</f>
        <v>1500</v>
      </c>
    </row>
    <row r="20" spans="1:6" x14ac:dyDescent="0.3">
      <c r="A20" s="5" t="s">
        <v>68</v>
      </c>
      <c r="B20" s="24"/>
      <c r="C20" s="24"/>
      <c r="D20" s="26">
        <v>-7000</v>
      </c>
    </row>
    <row r="21" spans="1:6" x14ac:dyDescent="0.3">
      <c r="A21" s="28" t="s">
        <v>49</v>
      </c>
      <c r="B21" s="39"/>
      <c r="C21" s="39"/>
      <c r="D21" s="38">
        <f>SUM(D18:D20)</f>
        <v>54500</v>
      </c>
    </row>
    <row r="22" spans="1:6" x14ac:dyDescent="0.3">
      <c r="A22" s="5" t="s">
        <v>55</v>
      </c>
      <c r="B22" s="5"/>
      <c r="C22" s="5"/>
      <c r="D22" s="5">
        <v>600</v>
      </c>
    </row>
    <row r="23" spans="1:6" x14ac:dyDescent="0.3">
      <c r="A23" s="4" t="s">
        <v>56</v>
      </c>
      <c r="B23" s="4"/>
      <c r="C23" s="4"/>
      <c r="D23" s="4">
        <v>1000</v>
      </c>
    </row>
    <row r="24" spans="1:6" x14ac:dyDescent="0.3">
      <c r="A24" s="40" t="s">
        <v>57</v>
      </c>
      <c r="B24" s="28"/>
      <c r="C24" s="28"/>
      <c r="D24" s="41">
        <f>SUM(D22:D23)</f>
        <v>1600</v>
      </c>
    </row>
    <row r="25" spans="1:6" x14ac:dyDescent="0.3">
      <c r="F25" s="17" t="s">
        <v>37</v>
      </c>
    </row>
    <row r="26" spans="1:6" x14ac:dyDescent="0.3">
      <c r="A26" t="s">
        <v>73</v>
      </c>
      <c r="B26" s="68">
        <v>16</v>
      </c>
      <c r="C26" s="68">
        <v>3990</v>
      </c>
      <c r="D26" s="69">
        <f>+B26*C26</f>
        <v>63840</v>
      </c>
      <c r="F26" s="17"/>
    </row>
    <row r="27" spans="1:6" x14ac:dyDescent="0.3">
      <c r="A27" t="s">
        <v>74</v>
      </c>
      <c r="B27" s="68">
        <v>4</v>
      </c>
      <c r="C27" s="68">
        <v>218</v>
      </c>
      <c r="D27" s="69">
        <f>+C27*B27*4.48</f>
        <v>3906.5600000000004</v>
      </c>
      <c r="F27" s="17"/>
    </row>
    <row r="28" spans="1:6" x14ac:dyDescent="0.3">
      <c r="A28" s="40" t="s">
        <v>81</v>
      </c>
      <c r="B28" s="28"/>
      <c r="C28" s="28"/>
      <c r="D28" s="70">
        <f>SUM(D26:D27)</f>
        <v>67746.559999999998</v>
      </c>
      <c r="F28" s="17"/>
    </row>
    <row r="29" spans="1:6" x14ac:dyDescent="0.3">
      <c r="A29" t="s">
        <v>73</v>
      </c>
      <c r="B29" s="68">
        <v>16</v>
      </c>
      <c r="C29" s="68">
        <v>3990</v>
      </c>
      <c r="D29" s="69">
        <f>+B29*C29</f>
        <v>63840</v>
      </c>
      <c r="F29" s="17"/>
    </row>
    <row r="30" spans="1:6" x14ac:dyDescent="0.3">
      <c r="A30" t="s">
        <v>74</v>
      </c>
      <c r="B30" s="68">
        <v>4</v>
      </c>
      <c r="C30" s="68">
        <v>218</v>
      </c>
      <c r="D30" s="69">
        <f>+C30*B30*4.48</f>
        <v>3906.5600000000004</v>
      </c>
      <c r="F30" s="17"/>
    </row>
    <row r="31" spans="1:6" x14ac:dyDescent="0.3">
      <c r="A31" s="40" t="s">
        <v>80</v>
      </c>
      <c r="B31" s="28"/>
      <c r="C31" s="28"/>
      <c r="D31" s="70">
        <f>SUM(D29:D30)</f>
        <v>67746.559999999998</v>
      </c>
      <c r="F31" s="17"/>
    </row>
    <row r="32" spans="1:6" x14ac:dyDescent="0.3">
      <c r="A32" s="68" t="s">
        <v>79</v>
      </c>
      <c r="B32" s="71"/>
      <c r="C32" s="71"/>
      <c r="D32" s="69">
        <v>9000</v>
      </c>
      <c r="F32" s="17"/>
    </row>
    <row r="33" spans="1:6" ht="15" thickBot="1" x14ac:dyDescent="0.35">
      <c r="A33" s="68" t="s">
        <v>90</v>
      </c>
      <c r="B33" s="71"/>
      <c r="C33" s="71"/>
      <c r="D33" s="69">
        <v>8000</v>
      </c>
      <c r="F33" s="17"/>
    </row>
    <row r="34" spans="1:6" ht="21.6" thickBot="1" x14ac:dyDescent="0.45">
      <c r="A34" s="45" t="s">
        <v>2</v>
      </c>
      <c r="B34" s="46"/>
      <c r="C34" s="46"/>
      <c r="D34" s="47">
        <f>D10+D16+D17+D21+D24+D28+D31+D32+D33</f>
        <v>234493.12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4"/>
  <sheetViews>
    <sheetView showGridLines="0" workbookViewId="0">
      <selection activeCell="B8" sqref="B8"/>
    </sheetView>
  </sheetViews>
  <sheetFormatPr baseColWidth="10" defaultRowHeight="14.4" x14ac:dyDescent="0.3"/>
  <cols>
    <col min="1" max="1" width="45.5546875" customWidth="1"/>
  </cols>
  <sheetData>
    <row r="1" spans="1:2" ht="23.4" x14ac:dyDescent="0.45">
      <c r="A1" s="49" t="s">
        <v>65</v>
      </c>
    </row>
    <row r="3" spans="1:2" x14ac:dyDescent="0.3">
      <c r="A3" s="2" t="s">
        <v>60</v>
      </c>
      <c r="B3" s="52">
        <v>5000</v>
      </c>
    </row>
    <row r="4" spans="1:2" x14ac:dyDescent="0.3">
      <c r="A4" t="s">
        <v>61</v>
      </c>
      <c r="B4" s="53">
        <v>5000</v>
      </c>
    </row>
    <row r="5" spans="1:2" x14ac:dyDescent="0.3">
      <c r="A5" s="50" t="s">
        <v>66</v>
      </c>
      <c r="B5" s="54">
        <f>600*3</f>
        <v>1800</v>
      </c>
    </row>
    <row r="6" spans="1:2" x14ac:dyDescent="0.3">
      <c r="A6" s="21"/>
      <c r="B6" s="22"/>
    </row>
    <row r="7" spans="1:2" x14ac:dyDescent="0.3">
      <c r="A7" s="21" t="s">
        <v>62</v>
      </c>
      <c r="B7" s="22">
        <v>0</v>
      </c>
    </row>
    <row r="8" spans="1:2" x14ac:dyDescent="0.3">
      <c r="A8" s="21" t="s">
        <v>63</v>
      </c>
      <c r="B8" s="22">
        <v>1500</v>
      </c>
    </row>
    <row r="9" spans="1:2" x14ac:dyDescent="0.3">
      <c r="A9" s="21" t="s">
        <v>75</v>
      </c>
      <c r="B9" s="22">
        <v>0</v>
      </c>
    </row>
    <row r="10" spans="1:2" x14ac:dyDescent="0.3">
      <c r="A10" s="40" t="s">
        <v>64</v>
      </c>
      <c r="B10" s="51">
        <f>SUM(B7:B9)</f>
        <v>1500</v>
      </c>
    </row>
    <row r="11" spans="1:2" x14ac:dyDescent="0.3">
      <c r="B11" s="17"/>
    </row>
    <row r="12" spans="1:2" x14ac:dyDescent="0.3">
      <c r="B12" s="17"/>
    </row>
    <row r="13" spans="1:2" x14ac:dyDescent="0.3">
      <c r="B13" s="17"/>
    </row>
    <row r="14" spans="1:2" x14ac:dyDescent="0.3">
      <c r="B14" s="17"/>
    </row>
  </sheetData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5a5999b8-e5a3-4db5-ac13-ee8741def64b}" enabled="0" method="" siteId="{5a5999b8-e5a3-4db5-ac13-ee8741def64b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BUD 2024</vt:lpstr>
      <vt:lpstr>INNTEKTER</vt:lpstr>
      <vt:lpstr>VAREKOSTNADER</vt:lpstr>
      <vt:lpstr>DRIFTSKOSTNADER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Dagfinn Elstad</dc:creator>
  <cp:lastModifiedBy>Morten Ketil Dragseth</cp:lastModifiedBy>
  <dcterms:created xsi:type="dcterms:W3CDTF">2020-12-16T17:48:57Z</dcterms:created>
  <dcterms:modified xsi:type="dcterms:W3CDTF">2024-01-15T07:59:06Z</dcterms:modified>
</cp:coreProperties>
</file>